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1bb6e0507be8942/Documents/The Marketing Centre/APlus Security/Life Safety/"/>
    </mc:Choice>
  </mc:AlternateContent>
  <xr:revisionPtr revIDLastSave="789" documentId="8_{BA0F9A49-76BD-430D-BB26-A3A93B49F9ED}" xr6:coauthVersionLast="47" xr6:coauthVersionMax="47" xr10:uidLastSave="{4DAAC87B-E75B-4F8C-9C27-57A0B9C10DEA}"/>
  <workbookProtection workbookAlgorithmName="SHA-512" workbookHashValue="olnYAtbKw7fT/VYcmrk4z0vG5SDHaXenh9L+9/sfrW9Sm4isShW11Id5hyMpU9/1p1oMgGP88shK8tYtDLvzEA==" workbookSaltValue="Xl/chzecqPYC85i6mMBCDA==" workbookSpinCount="100000" lockStructure="1"/>
  <bookViews>
    <workbookView xWindow="-108" yWindow="-108" windowWidth="23256" windowHeight="13896" activeTab="4" xr2:uid="{00000000-000D-0000-FFFF-FFFF00000000}"/>
  </bookViews>
  <sheets>
    <sheet name="Instructions" sheetId="1" r:id="rId1"/>
    <sheet name="Definitions" sheetId="5" r:id="rId2"/>
    <sheet name="Input" sheetId="2" r:id="rId3"/>
    <sheet name="Summary" sheetId="3" r:id="rId4"/>
    <sheet name="Compliance Dashboard Chart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5" i="2"/>
  <c r="A14" i="2"/>
  <c r="A8" i="2"/>
  <c r="A7" i="2"/>
  <c r="A40" i="2"/>
  <c r="A41" i="2" s="1"/>
  <c r="A42" i="2" s="1"/>
  <c r="A43" i="2" s="1"/>
  <c r="A44" i="2" s="1"/>
  <c r="A45" i="2" s="1"/>
  <c r="A46" i="2" s="1"/>
  <c r="A47" i="2" s="1"/>
  <c r="A33" i="2"/>
  <c r="A34" i="2" s="1"/>
  <c r="A35" i="2" s="1"/>
  <c r="A36" i="2" s="1"/>
  <c r="A37" i="2" s="1"/>
  <c r="A38" i="2" s="1"/>
  <c r="A32" i="2"/>
  <c r="A31" i="2"/>
  <c r="A22" i="2"/>
  <c r="A23" i="2" s="1"/>
  <c r="A24" i="2" s="1"/>
  <c r="A25" i="2" s="1"/>
  <c r="A26" i="2" s="1"/>
  <c r="A27" i="2" s="1"/>
  <c r="A28" i="2" s="1"/>
  <c r="A29" i="2" s="1"/>
  <c r="A8" i="3"/>
  <c r="A7" i="3"/>
  <c r="A6" i="3"/>
  <c r="A5" i="3"/>
  <c r="A4" i="3"/>
  <c r="A13" i="2"/>
  <c r="A15" i="2"/>
  <c r="A16" i="2"/>
  <c r="A17" i="2"/>
  <c r="A18" i="2"/>
  <c r="A19" i="2"/>
  <c r="A20" i="2"/>
  <c r="A9" i="2"/>
  <c r="A10" i="2"/>
  <c r="A11" i="2"/>
  <c r="A4" i="2"/>
  <c r="H7" i="3" l="1"/>
  <c r="H5" i="3"/>
  <c r="H6" i="3"/>
  <c r="H8" i="3"/>
  <c r="J7" i="3"/>
  <c r="I7" i="3"/>
  <c r="I8" i="3"/>
  <c r="J5" i="3"/>
  <c r="J6" i="3"/>
  <c r="I6" i="3"/>
  <c r="J8" i="3"/>
  <c r="I5" i="3"/>
  <c r="E8" i="3"/>
  <c r="E7" i="3"/>
  <c r="E5" i="3"/>
  <c r="E6" i="3"/>
  <c r="I4" i="3"/>
  <c r="E4" i="3"/>
  <c r="H4" i="3"/>
  <c r="J4" i="3"/>
  <c r="C8" i="3"/>
  <c r="B5" i="3"/>
  <c r="C4" i="3"/>
  <c r="D8" i="3"/>
  <c r="D6" i="3"/>
  <c r="C6" i="3"/>
  <c r="B8" i="3"/>
  <c r="B6" i="3"/>
  <c r="B4" i="3"/>
  <c r="D4" i="3"/>
  <c r="D7" i="3"/>
  <c r="D5" i="3"/>
  <c r="C7" i="3"/>
  <c r="C5" i="3"/>
  <c r="B7" i="3"/>
  <c r="K5" i="3" l="1"/>
  <c r="K7" i="3"/>
  <c r="K6" i="3"/>
  <c r="K8" i="3"/>
  <c r="G4" i="3"/>
  <c r="K4" i="3"/>
  <c r="G7" i="3"/>
  <c r="G6" i="3"/>
  <c r="G8" i="3"/>
  <c r="G5" i="3"/>
  <c r="F8" i="3"/>
  <c r="F4" i="3"/>
  <c r="F6" i="3"/>
  <c r="F7" i="3"/>
  <c r="F5" i="3"/>
</calcChain>
</file>

<file path=xl/sharedStrings.xml><?xml version="1.0" encoding="utf-8"?>
<sst xmlns="http://schemas.openxmlformats.org/spreadsheetml/2006/main" count="202" uniqueCount="96">
  <si>
    <t>Building &amp; Life-Safety Compliance Matrix – Instructions</t>
  </si>
  <si>
    <t>Purpose:</t>
  </si>
  <si>
    <t>This workbook provides a structured way to record compliance with all major UK fire and life-safety regulations applicable in 2025–26.</t>
  </si>
  <si>
    <t>How to Use:</t>
  </si>
  <si>
    <t>2. Fill in the columns for ‘Applies to this Building?’, ‘Specific Duty / Obligation’, and other fields.</t>
  </si>
  <si>
    <t>3. Use the dropdown menus for:</t>
  </si>
  <si>
    <t xml:space="preserve">   - Applies to this Building? → Yes / No</t>
  </si>
  <si>
    <t>4. The Summary sheet automatically calculates compliance totals and percentages.</t>
  </si>
  <si>
    <t>5. Conditional formatting provides visual cues:</t>
  </si>
  <si>
    <t xml:space="preserve">   - Green = compliant / low risk</t>
  </si>
  <si>
    <t xml:space="preserve">   - Amber = partial / moderate risk</t>
  </si>
  <si>
    <t xml:space="preserve">   - Red = gap / high risk</t>
  </si>
  <si>
    <t>6. Do not edit the Summary sheet – it updates automatically.</t>
  </si>
  <si>
    <t>Meaning of Key Columns:</t>
  </si>
  <si>
    <t>- Specific Duty / Obligation: Describe the regulation’s practical requirement for your building.</t>
  </si>
  <si>
    <t>- Evidence Required: Specify supporting documents (risk assessments, certificates, maintenance logs, etc.).</t>
  </si>
  <si>
    <t>- Assigned Responsibility: Name or department accountable for compliance.</t>
  </si>
  <si>
    <t>- Next Action / Due Date: Define follow-up steps and schedule checks.</t>
  </si>
  <si>
    <t>Further Guidance:</t>
  </si>
  <si>
    <t>Refer to official GOV.UK and ProtectUK websites for current statutory guidance:</t>
  </si>
  <si>
    <t>- gov.uk/workplace-fire-safety-your-responsibilities</t>
  </si>
  <si>
    <t>- gov.uk/guidance/building-safety-act</t>
  </si>
  <si>
    <t>- protectuk.police.uk/martyns-law</t>
  </si>
  <si>
    <t>- gov.uk/government/publications/fire-safety-england-regulations-2022</t>
  </si>
  <si>
    <t>Status</t>
  </si>
  <si>
    <t>Meaning</t>
  </si>
  <si>
    <t>Priority</t>
  </si>
  <si>
    <t>Compliant</t>
  </si>
  <si>
    <t>All measures in place, documented, and verified.</t>
  </si>
  <si>
    <t>Low</t>
  </si>
  <si>
    <t>Partial</t>
  </si>
  <si>
    <t>Some requirements met; work or evidence still outstanding.</t>
  </si>
  <si>
    <t>Medium</t>
  </si>
  <si>
    <t>Gap</t>
  </si>
  <si>
    <t>High – immediate action required</t>
  </si>
  <si>
    <t>Building</t>
  </si>
  <si>
    <t>Total</t>
  </si>
  <si>
    <t>Compliance %</t>
  </si>
  <si>
    <t>Central House</t>
  </si>
  <si>
    <t>67 %</t>
  </si>
  <si>
    <t>Compliance Risk Key</t>
  </si>
  <si>
    <t>Risk Level</t>
  </si>
  <si>
    <t>High</t>
  </si>
  <si>
    <t>Some shortfalls or limited documentation – action planned.</t>
  </si>
  <si>
    <t>Fully compliant, verified evidence maintained.</t>
  </si>
  <si>
    <t>Building Name</t>
  </si>
  <si>
    <t>Regulation</t>
  </si>
  <si>
    <t>Applies to this Building? (Yes/No)</t>
  </si>
  <si>
    <t>Specific Duty / Obligation</t>
  </si>
  <si>
    <t>Evidence Required (Docs, Records, Certificates)</t>
  </si>
  <si>
    <t>Assigned Responsibility</t>
  </si>
  <si>
    <t>Next Action</t>
  </si>
  <si>
    <t>Due Date</t>
  </si>
  <si>
    <t>Regulatory Reform (Fire Safety) Order 2005</t>
  </si>
  <si>
    <t>Fire Safety (England) Regulations 2022</t>
  </si>
  <si>
    <t>Building Safety Act 2022 – In‑Occupation Regime</t>
  </si>
  <si>
    <t>Approved Document B (Fire Safety) – 2025 Update</t>
  </si>
  <si>
    <t>Second Staircases in New Tall Residential Buildings</t>
  </si>
  <si>
    <t>Sprinklers in New Care Homes</t>
  </si>
  <si>
    <t>Fire‑Testing Standards Transition (BS 476 → BS EN 13501)</t>
  </si>
  <si>
    <t>Fire Safety (Residential Evacuation Plans) (England) Regulations 2025</t>
  </si>
  <si>
    <t>Terrorism (Protection of Premises) Act 2025 – Martyn’s Law</t>
  </si>
  <si>
    <t>Yes</t>
  </si>
  <si>
    <t>No</t>
  </si>
  <si>
    <t>Password to unlock any elements of sheet security = password</t>
  </si>
  <si>
    <t>1. Go to the ‘Input’ tab. Input into each green shaded cell under 'building name' the name of the building.  Each row represents a regulation applied to each building.</t>
  </si>
  <si>
    <t>No Controls</t>
  </si>
  <si>
    <t>None</t>
  </si>
  <si>
    <t>Compliance Status</t>
  </si>
  <si>
    <t>Compliance Risk</t>
  </si>
  <si>
    <t>Low apart from routine review</t>
  </si>
  <si>
    <t>Compliance Status Key</t>
  </si>
  <si>
    <t>Requirement not yet met.</t>
  </si>
  <si>
    <t>Major non‑compliance or safety exposure with significant obstacles or delays to achieving compliance.</t>
  </si>
  <si>
    <t>Applicable Regs</t>
  </si>
  <si>
    <t>Inapplicable</t>
  </si>
  <si>
    <t>Formula: =Compliant ÷ Total  ( = B2 / E2 ) Interpretation: A Compliance % of 67 % means two‑thirds of required actions are fully compliant; the rest are in progress or missing.</t>
  </si>
  <si>
    <t>Example – Calculating Overall Compliance Risk</t>
  </si>
  <si>
    <t>Example – Calculating Overall Compliance Status %</t>
  </si>
  <si>
    <t>No controls in place. Building has yet to be specified or has no need for controls.</t>
  </si>
  <si>
    <t>A Compliance Risk of 1 means that one building has one major non‑compliance or safety exposure with significant obstacles or delays to achieving compliance.</t>
  </si>
  <si>
    <t>Overall Compliance %</t>
  </si>
  <si>
    <t>Overall Compliance Status</t>
  </si>
  <si>
    <t>Overall Compliance Risk</t>
  </si>
  <si>
    <t xml:space="preserve">   - Status → Compliant / Partial / Gap / Inapplicable</t>
  </si>
  <si>
    <t xml:space="preserve">   - Compliance Risk → High / Medium / Low</t>
  </si>
  <si>
    <t>Version: 1.1</t>
  </si>
  <si>
    <t>7. The Input sheet is protected to prevent accidental changes. Password below.</t>
  </si>
  <si>
    <t xml:space="preserve">   If a regulation as defined as inapplicable and then a compliance status or risk factor is applied to it, an error message will be flagged on the summary sheet</t>
  </si>
  <si>
    <t>Two example buildings have been partially defined to illustrate how the Compliance Matrix may be used.</t>
  </si>
  <si>
    <t>Central Towers</t>
  </si>
  <si>
    <t>Willow Residential</t>
  </si>
  <si>
    <t>Building &amp; Life-Safety Compliance Matrix – Compliance Charts</t>
  </si>
  <si>
    <t>Building &amp; Life-Safety Compliance Matrix – Compliance Summary</t>
  </si>
  <si>
    <t>Building &amp; Life-Safety Compliance Matrix – Input</t>
  </si>
  <si>
    <t>Building &amp; Life-Safety Compliance Matrix – Definitions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</si>
</sst>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8CBAD"/>
        <bgColor rgb="FFF8CBA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6EFCE"/>
      </patternFill>
    </fill>
    <fill>
      <patternFill patternType="solid">
        <fgColor rgb="FFFF0000"/>
        <bgColor rgb="FFF8CBAD"/>
      </patternFill>
    </fill>
    <fill>
      <patternFill patternType="solid">
        <fgColor rgb="FFFFFF99"/>
        <bgColor rgb="FFFFEB9C"/>
      </patternFill>
    </fill>
    <fill>
      <patternFill patternType="solid">
        <fgColor rgb="FF01244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1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0" borderId="0" xfId="0" applyFont="1"/>
    <xf numFmtId="17" fontId="0" fillId="0" borderId="0" xfId="0" applyNumberFormat="1" applyAlignment="1">
      <alignment vertical="top" wrapText="1"/>
    </xf>
    <xf numFmtId="0" fontId="0" fillId="4" borderId="0" xfId="0" applyFill="1" applyProtection="1">
      <protection locked="0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9" fontId="9" fillId="0" borderId="0" xfId="0" applyNumberFormat="1" applyFont="1" applyAlignment="1">
      <alignment vertical="center" wrapText="1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0" fontId="3" fillId="0" borderId="4" xfId="1" applyFont="1" applyBorder="1"/>
    <xf numFmtId="0" fontId="8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5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5" borderId="2" xfId="0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1" applyFont="1" applyBorder="1"/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vertical="center" wrapText="1"/>
    </xf>
    <xf numFmtId="0" fontId="0" fillId="8" borderId="2" xfId="0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top" wrapText="1"/>
    </xf>
    <xf numFmtId="0" fontId="0" fillId="8" borderId="7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9">
    <dxf>
      <fill>
        <patternFill>
          <bgColor rgb="FFFF0000"/>
        </patternFill>
      </fill>
    </dxf>
    <dxf>
      <fill>
        <patternFill patternType="solid">
          <bgColor theme="2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12440"/>
      <color rgb="FFC6EFCE"/>
      <color rgb="FFFFCC66"/>
      <color rgb="FFFFFF99"/>
      <color rgb="FFFF6D6D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Regulatory Status by Building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Summary!$B$3</c:f>
              <c:strCache>
                <c:ptCount val="1"/>
                <c:pt idx="0">
                  <c:v>Compliant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Summary!$A$4:$A$8</c:f>
              <c:strCache>
                <c:ptCount val="2"/>
                <c:pt idx="0">
                  <c:v>Willow Residential</c:v>
                </c:pt>
                <c:pt idx="1">
                  <c:v>Central Towers</c:v>
                </c:pt>
              </c:strCache>
            </c:strRef>
          </c:cat>
          <c:val>
            <c:numRef>
              <c:f>Summary!$B$4:$B$8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A-4825-9D68-08E83E54C3D7}"/>
            </c:ext>
          </c:extLst>
        </c:ser>
        <c:ser>
          <c:idx val="1"/>
          <c:order val="1"/>
          <c:tx>
            <c:strRef>
              <c:f>Summary!$C$3</c:f>
              <c:strCache>
                <c:ptCount val="1"/>
                <c:pt idx="0">
                  <c:v>Partial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Summary!$A$4:$A$8</c:f>
              <c:strCache>
                <c:ptCount val="2"/>
                <c:pt idx="0">
                  <c:v>Willow Residential</c:v>
                </c:pt>
                <c:pt idx="1">
                  <c:v>Central Towers</c:v>
                </c:pt>
              </c:strCache>
            </c:strRef>
          </c:cat>
          <c:val>
            <c:numRef>
              <c:f>Summary!$C$4:$C$8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A-4825-9D68-08E83E54C3D7}"/>
            </c:ext>
          </c:extLst>
        </c:ser>
        <c:ser>
          <c:idx val="2"/>
          <c:order val="2"/>
          <c:tx>
            <c:strRef>
              <c:f>Summary!$D$3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Summary!$A$4:$A$8</c:f>
              <c:strCache>
                <c:ptCount val="2"/>
                <c:pt idx="0">
                  <c:v>Willow Residential</c:v>
                </c:pt>
                <c:pt idx="1">
                  <c:v>Central Towers</c:v>
                </c:pt>
              </c:strCache>
            </c:strRef>
          </c:cat>
          <c:val>
            <c:numRef>
              <c:f>Summary!$D$4:$D$8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3A-4825-9D68-08E83E54C3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Building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Item 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Compliance % by Building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Summary!$F$3</c:f>
              <c:strCache>
                <c:ptCount val="1"/>
                <c:pt idx="0">
                  <c:v>Overall Compliance 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Summary!$A$4:$A$8</c:f>
              <c:strCache>
                <c:ptCount val="2"/>
                <c:pt idx="0">
                  <c:v>Willow Residential</c:v>
                </c:pt>
                <c:pt idx="1">
                  <c:v>Central Towers</c:v>
                </c:pt>
              </c:strCache>
            </c:strRef>
          </c:cat>
          <c:val>
            <c:numRef>
              <c:f>Summary!$F$4:$F$8</c:f>
              <c:numCache>
                <c:formatCode>0%</c:formatCode>
                <c:ptCount val="5"/>
                <c:pt idx="0">
                  <c:v>0.5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D-44F8-B57F-C81C5DBBB8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Building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Compliance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73713</xdr:rowOff>
    </xdr:from>
    <xdr:to>
      <xdr:col>0</xdr:col>
      <xdr:colOff>1165860</xdr:colOff>
      <xdr:row>0</xdr:row>
      <xdr:rowOff>661353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A9EB05-5C0B-4636-C6A7-896F6BBBE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3713"/>
          <a:ext cx="1074420" cy="587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73713</xdr:rowOff>
    </xdr:from>
    <xdr:to>
      <xdr:col>1</xdr:col>
      <xdr:colOff>297180</xdr:colOff>
      <xdr:row>0</xdr:row>
      <xdr:rowOff>661353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F09F7D-207E-42A7-91AD-0125B9552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3713"/>
          <a:ext cx="1074420" cy="587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73713</xdr:rowOff>
    </xdr:from>
    <xdr:to>
      <xdr:col>0</xdr:col>
      <xdr:colOff>1165860</xdr:colOff>
      <xdr:row>0</xdr:row>
      <xdr:rowOff>661353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E5A2AC-D4F0-4DE8-8137-DC94C8DF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3713"/>
          <a:ext cx="1074420" cy="587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73713</xdr:rowOff>
    </xdr:from>
    <xdr:to>
      <xdr:col>0</xdr:col>
      <xdr:colOff>1165860</xdr:colOff>
      <xdr:row>0</xdr:row>
      <xdr:rowOff>661353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B9A5E6-CFEB-4258-B53E-D376881D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3713"/>
          <a:ext cx="1074420" cy="587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15240</xdr:rowOff>
    </xdr:from>
    <xdr:ext cx="8542020" cy="4373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25</xdr:row>
      <xdr:rowOff>0</xdr:rowOff>
    </xdr:from>
    <xdr:ext cx="8549640" cy="428952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0</xdr:col>
      <xdr:colOff>91440</xdr:colOff>
      <xdr:row>0</xdr:row>
      <xdr:rowOff>73713</xdr:rowOff>
    </xdr:from>
    <xdr:to>
      <xdr:col>1</xdr:col>
      <xdr:colOff>556260</xdr:colOff>
      <xdr:row>0</xdr:row>
      <xdr:rowOff>661353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B887FC-9CE3-41E9-98D2-269D06DEA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3713"/>
          <a:ext cx="1074420" cy="587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"/>
  <sheetViews>
    <sheetView workbookViewId="0">
      <pane ySplit="1" topLeftCell="A18" activePane="bottomLeft" state="frozen"/>
      <selection pane="bottomLeft"/>
    </sheetView>
  </sheetViews>
  <sheetFormatPr defaultRowHeight="14.4" x14ac:dyDescent="0.3"/>
  <cols>
    <col min="1" max="1" width="135" customWidth="1"/>
    <col min="2" max="2" width="25" customWidth="1"/>
    <col min="3" max="6" width="11.33203125" customWidth="1"/>
  </cols>
  <sheetData>
    <row r="1" spans="1:2" ht="58.8" customHeight="1" x14ac:dyDescent="0.3">
      <c r="A1" s="57" t="s">
        <v>0</v>
      </c>
    </row>
    <row r="2" spans="1:2" x14ac:dyDescent="0.3">
      <c r="A2" s="1"/>
      <c r="B2" s="1"/>
    </row>
    <row r="3" spans="1:2" x14ac:dyDescent="0.3">
      <c r="A3" s="45" t="s">
        <v>1</v>
      </c>
      <c r="B3" s="1"/>
    </row>
    <row r="4" spans="1:2" x14ac:dyDescent="0.3">
      <c r="A4" s="1" t="s">
        <v>2</v>
      </c>
      <c r="B4" s="1"/>
    </row>
    <row r="5" spans="1:2" x14ac:dyDescent="0.3">
      <c r="A5" s="1" t="s">
        <v>89</v>
      </c>
      <c r="B5" s="1"/>
    </row>
    <row r="6" spans="1:2" x14ac:dyDescent="0.3">
      <c r="A6" s="1"/>
      <c r="B6" s="1"/>
    </row>
    <row r="7" spans="1:2" x14ac:dyDescent="0.3">
      <c r="A7" s="45" t="s">
        <v>3</v>
      </c>
      <c r="B7" s="1"/>
    </row>
    <row r="8" spans="1:2" x14ac:dyDescent="0.3">
      <c r="A8" s="1" t="s">
        <v>65</v>
      </c>
      <c r="B8" s="1"/>
    </row>
    <row r="9" spans="1:2" x14ac:dyDescent="0.3">
      <c r="A9" s="1" t="s">
        <v>4</v>
      </c>
      <c r="B9" s="1"/>
    </row>
    <row r="10" spans="1:2" x14ac:dyDescent="0.3">
      <c r="A10" s="1" t="s">
        <v>5</v>
      </c>
      <c r="B10" s="1"/>
    </row>
    <row r="11" spans="1:2" x14ac:dyDescent="0.3">
      <c r="A11" s="1" t="s">
        <v>6</v>
      </c>
      <c r="B11" s="1"/>
    </row>
    <row r="12" spans="1:2" x14ac:dyDescent="0.3">
      <c r="A12" s="1" t="s">
        <v>84</v>
      </c>
      <c r="B12" s="1"/>
    </row>
    <row r="13" spans="1:2" x14ac:dyDescent="0.3">
      <c r="A13" s="1" t="s">
        <v>85</v>
      </c>
      <c r="B13" s="1"/>
    </row>
    <row r="14" spans="1:2" x14ac:dyDescent="0.3">
      <c r="A14" s="1" t="s">
        <v>88</v>
      </c>
      <c r="B14" s="1"/>
    </row>
    <row r="15" spans="1:2" x14ac:dyDescent="0.3">
      <c r="A15" s="1" t="s">
        <v>7</v>
      </c>
      <c r="B15" s="1"/>
    </row>
    <row r="16" spans="1:2" x14ac:dyDescent="0.3">
      <c r="A16" s="1" t="s">
        <v>8</v>
      </c>
      <c r="B16" s="1"/>
    </row>
    <row r="17" spans="1:2" x14ac:dyDescent="0.3">
      <c r="A17" s="1" t="s">
        <v>9</v>
      </c>
      <c r="B17" s="1"/>
    </row>
    <row r="18" spans="1:2" x14ac:dyDescent="0.3">
      <c r="A18" s="1" t="s">
        <v>10</v>
      </c>
      <c r="B18" s="1"/>
    </row>
    <row r="19" spans="1:2" x14ac:dyDescent="0.3">
      <c r="A19" s="1" t="s">
        <v>11</v>
      </c>
      <c r="B19" s="1"/>
    </row>
    <row r="20" spans="1:2" x14ac:dyDescent="0.3">
      <c r="A20" s="1" t="s">
        <v>12</v>
      </c>
      <c r="B20" s="1"/>
    </row>
    <row r="21" spans="1:2" x14ac:dyDescent="0.3">
      <c r="A21" s="1" t="s">
        <v>87</v>
      </c>
      <c r="B21" s="1"/>
    </row>
    <row r="22" spans="1:2" x14ac:dyDescent="0.3">
      <c r="A22" s="1"/>
      <c r="B22" s="1"/>
    </row>
    <row r="23" spans="1:2" x14ac:dyDescent="0.3">
      <c r="A23" s="45" t="s">
        <v>13</v>
      </c>
      <c r="B23" s="1"/>
    </row>
    <row r="24" spans="1:2" x14ac:dyDescent="0.3">
      <c r="A24" s="1" t="s">
        <v>14</v>
      </c>
      <c r="B24" s="1"/>
    </row>
    <row r="25" spans="1:2" x14ac:dyDescent="0.3">
      <c r="A25" s="1" t="s">
        <v>15</v>
      </c>
      <c r="B25" s="1"/>
    </row>
    <row r="26" spans="1:2" x14ac:dyDescent="0.3">
      <c r="A26" s="1" t="s">
        <v>16</v>
      </c>
      <c r="B26" s="1"/>
    </row>
    <row r="27" spans="1:2" x14ac:dyDescent="0.3">
      <c r="A27" s="1" t="s">
        <v>17</v>
      </c>
      <c r="B27" s="1"/>
    </row>
    <row r="28" spans="1:2" x14ac:dyDescent="0.3">
      <c r="A28" s="1"/>
      <c r="B28" s="1"/>
    </row>
    <row r="29" spans="1:2" x14ac:dyDescent="0.3">
      <c r="A29" s="45" t="s">
        <v>18</v>
      </c>
      <c r="B29" s="1"/>
    </row>
    <row r="30" spans="1:2" x14ac:dyDescent="0.3">
      <c r="A30" s="1" t="s">
        <v>19</v>
      </c>
      <c r="B30" s="1"/>
    </row>
    <row r="31" spans="1:2" x14ac:dyDescent="0.3">
      <c r="A31" s="1" t="s">
        <v>20</v>
      </c>
      <c r="B31" s="1"/>
    </row>
    <row r="32" spans="1:2" x14ac:dyDescent="0.3">
      <c r="A32" s="1" t="s">
        <v>21</v>
      </c>
      <c r="B32" s="1"/>
    </row>
    <row r="33" spans="1:2" x14ac:dyDescent="0.3">
      <c r="A33" s="1" t="s">
        <v>22</v>
      </c>
      <c r="B33" s="1"/>
    </row>
    <row r="34" spans="1:2" x14ac:dyDescent="0.3">
      <c r="A34" s="1" t="s">
        <v>23</v>
      </c>
      <c r="B34" s="1"/>
    </row>
    <row r="35" spans="1:2" x14ac:dyDescent="0.3">
      <c r="A35" s="1"/>
      <c r="B35" s="1"/>
    </row>
    <row r="36" spans="1:2" x14ac:dyDescent="0.3">
      <c r="A36" s="1" t="s">
        <v>86</v>
      </c>
      <c r="B36" s="9"/>
    </row>
    <row r="38" spans="1:2" ht="18" x14ac:dyDescent="0.3">
      <c r="A38" s="43" t="s">
        <v>64</v>
      </c>
    </row>
  </sheetData>
  <sheetProtection algorithmName="SHA-512" hashValue="qoJk9PQWPgwmx/a8RnrMXBCo35/87glAScm6blGniaRSMzuRPdIwaJ2gL86qMqwiEgJmRatysHS7FsKNbWy98A==" saltValue="QcZ5GEvq3EsRlgbi1OspGQ==" spinCount="100000" sheet="1" objects="1" scenarios="1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DBC4-5F7C-4F0D-A4D9-523AF848BEF1}">
  <dimension ref="A1:J16"/>
  <sheetViews>
    <sheetView workbookViewId="0">
      <pane ySplit="1" topLeftCell="A2" activePane="bottomLeft" state="frozen"/>
      <selection pane="bottomLeft" activeCell="E13" sqref="E13"/>
    </sheetView>
  </sheetViews>
  <sheetFormatPr defaultRowHeight="14.4" x14ac:dyDescent="0.3"/>
  <cols>
    <col min="1" max="1" width="12.6640625" customWidth="1"/>
    <col min="2" max="2" width="33.77734375" customWidth="1"/>
    <col min="3" max="3" width="17.21875" customWidth="1"/>
    <col min="4" max="4" width="1" customWidth="1"/>
    <col min="5" max="8" width="14.77734375" customWidth="1"/>
    <col min="9" max="9" width="11.6640625" customWidth="1"/>
    <col min="10" max="10" width="12.77734375" customWidth="1"/>
    <col min="11" max="19" width="8.88671875" customWidth="1"/>
  </cols>
  <sheetData>
    <row r="1" spans="1:10" ht="58.8" customHeight="1" x14ac:dyDescent="0.3">
      <c r="A1" s="58" t="s">
        <v>95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6" x14ac:dyDescent="0.3">
      <c r="A2" s="8" t="s">
        <v>71</v>
      </c>
      <c r="E2" s="53" t="s">
        <v>78</v>
      </c>
      <c r="F2" s="54"/>
      <c r="G2" s="54"/>
      <c r="H2" s="54"/>
      <c r="I2" s="54"/>
      <c r="J2" s="54"/>
    </row>
    <row r="3" spans="1:10" x14ac:dyDescent="0.3">
      <c r="A3" s="2" t="s">
        <v>24</v>
      </c>
      <c r="B3" s="2" t="s">
        <v>25</v>
      </c>
      <c r="C3" s="2" t="s">
        <v>26</v>
      </c>
      <c r="E3" s="34" t="s">
        <v>35</v>
      </c>
      <c r="F3" s="34" t="s">
        <v>27</v>
      </c>
      <c r="G3" s="34" t="s">
        <v>30</v>
      </c>
      <c r="H3" s="34" t="s">
        <v>33</v>
      </c>
      <c r="I3" s="34" t="s">
        <v>36</v>
      </c>
      <c r="J3" s="34" t="s">
        <v>37</v>
      </c>
    </row>
    <row r="4" spans="1:10" ht="43.2" x14ac:dyDescent="0.3">
      <c r="A4" s="30" t="s">
        <v>66</v>
      </c>
      <c r="B4" s="31" t="s">
        <v>79</v>
      </c>
      <c r="C4" s="30" t="s">
        <v>67</v>
      </c>
      <c r="E4" s="5" t="s">
        <v>38</v>
      </c>
      <c r="F4" s="6">
        <v>6</v>
      </c>
      <c r="G4" s="42">
        <v>2</v>
      </c>
      <c r="H4" s="7">
        <v>1</v>
      </c>
      <c r="I4" s="5">
        <v>9</v>
      </c>
      <c r="J4" s="6" t="s">
        <v>39</v>
      </c>
    </row>
    <row r="5" spans="1:10" ht="36" customHeight="1" x14ac:dyDescent="0.3">
      <c r="A5" s="3" t="s">
        <v>27</v>
      </c>
      <c r="B5" s="3" t="s">
        <v>28</v>
      </c>
      <c r="C5" s="3" t="s">
        <v>70</v>
      </c>
      <c r="E5" s="49" t="s">
        <v>76</v>
      </c>
      <c r="F5" s="49"/>
      <c r="G5" s="49"/>
      <c r="H5" s="49"/>
      <c r="I5" s="49"/>
      <c r="J5" s="49"/>
    </row>
    <row r="6" spans="1:10" ht="37.799999999999997" customHeight="1" x14ac:dyDescent="0.3">
      <c r="A6" s="41" t="s">
        <v>30</v>
      </c>
      <c r="B6" s="41" t="s">
        <v>31</v>
      </c>
      <c r="C6" s="41" t="s">
        <v>32</v>
      </c>
      <c r="E6" s="55"/>
      <c r="F6" s="55"/>
      <c r="G6" s="55"/>
      <c r="H6" s="55"/>
      <c r="I6" s="55"/>
      <c r="J6" s="55"/>
    </row>
    <row r="7" spans="1:10" ht="28.8" x14ac:dyDescent="0.3">
      <c r="A7" s="4" t="s">
        <v>33</v>
      </c>
      <c r="B7" s="4" t="s">
        <v>72</v>
      </c>
      <c r="C7" s="4" t="s">
        <v>34</v>
      </c>
    </row>
    <row r="8" spans="1:10" x14ac:dyDescent="0.3">
      <c r="A8" s="12"/>
      <c r="B8" s="12"/>
      <c r="C8" s="12"/>
    </row>
    <row r="9" spans="1:10" x14ac:dyDescent="0.3">
      <c r="A9" s="12"/>
      <c r="B9" s="12"/>
      <c r="C9" s="12"/>
    </row>
    <row r="11" spans="1:10" ht="15.6" x14ac:dyDescent="0.3">
      <c r="A11" s="8" t="s">
        <v>40</v>
      </c>
      <c r="E11" s="53" t="s">
        <v>77</v>
      </c>
      <c r="F11" s="54"/>
      <c r="G11" s="54"/>
      <c r="H11" s="54"/>
      <c r="I11" s="54"/>
      <c r="J11" s="54"/>
    </row>
    <row r="12" spans="1:10" x14ac:dyDescent="0.3">
      <c r="A12" s="2" t="s">
        <v>41</v>
      </c>
      <c r="B12" s="50" t="s">
        <v>25</v>
      </c>
      <c r="C12" s="50"/>
      <c r="E12" s="34" t="s">
        <v>35</v>
      </c>
      <c r="F12" s="34" t="s">
        <v>29</v>
      </c>
      <c r="G12" s="34" t="s">
        <v>32</v>
      </c>
      <c r="H12" s="34" t="s">
        <v>42</v>
      </c>
      <c r="I12" s="35"/>
      <c r="J12" s="35"/>
    </row>
    <row r="13" spans="1:10" ht="37.200000000000003" customHeight="1" x14ac:dyDescent="0.3">
      <c r="A13" s="33" t="s">
        <v>66</v>
      </c>
      <c r="B13" s="51" t="s">
        <v>79</v>
      </c>
      <c r="C13" s="51"/>
      <c r="E13" s="5" t="s">
        <v>38</v>
      </c>
      <c r="F13" s="5">
        <v>6</v>
      </c>
      <c r="G13" s="5">
        <v>2</v>
      </c>
      <c r="H13" s="40">
        <v>1</v>
      </c>
      <c r="I13" s="29"/>
      <c r="J13" s="29"/>
    </row>
    <row r="14" spans="1:10" ht="43.8" customHeight="1" x14ac:dyDescent="0.3">
      <c r="A14" s="3" t="s">
        <v>29</v>
      </c>
      <c r="B14" s="52" t="s">
        <v>44</v>
      </c>
      <c r="C14" s="52"/>
      <c r="E14" s="49" t="s">
        <v>80</v>
      </c>
      <c r="F14" s="49"/>
      <c r="G14" s="49"/>
      <c r="H14" s="49"/>
      <c r="I14" s="28"/>
      <c r="J14" s="28"/>
    </row>
    <row r="15" spans="1:10" ht="39.6" customHeight="1" x14ac:dyDescent="0.3">
      <c r="A15" s="41" t="s">
        <v>32</v>
      </c>
      <c r="B15" s="46" t="s">
        <v>43</v>
      </c>
      <c r="C15" s="47"/>
      <c r="E15" s="28"/>
      <c r="F15" s="28"/>
      <c r="G15" s="28"/>
      <c r="H15" s="28"/>
      <c r="I15" s="28"/>
      <c r="J15" s="28"/>
    </row>
    <row r="16" spans="1:10" ht="43.2" customHeight="1" x14ac:dyDescent="0.3">
      <c r="A16" s="32" t="s">
        <v>42</v>
      </c>
      <c r="B16" s="48" t="s">
        <v>73</v>
      </c>
      <c r="C16" s="48"/>
    </row>
  </sheetData>
  <sheetProtection algorithmName="SHA-512" hashValue="3LLubEHgqfvJX++H6iVdYtXUd7ncFAnzDXwn9MUSuVMV2fuhzE5INfj+NTATEGtBA8OD5Xlr+HTb6PcvxfSzvg==" saltValue="hjm6fmpvEIO137xAw+e/Zw==" spinCount="100000" sheet="1" objects="1" scenarios="1"/>
  <mergeCells count="10">
    <mergeCell ref="E2:J2"/>
    <mergeCell ref="E5:J6"/>
    <mergeCell ref="E11:J11"/>
    <mergeCell ref="A1:J1"/>
    <mergeCell ref="B15:C15"/>
    <mergeCell ref="B16:C16"/>
    <mergeCell ref="E14:H14"/>
    <mergeCell ref="B12:C12"/>
    <mergeCell ref="B13:C13"/>
    <mergeCell ref="B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21.109375" customWidth="1"/>
    <col min="2" max="2" width="57.5546875" style="17" bestFit="1" customWidth="1"/>
    <col min="3" max="3" width="10" style="19" customWidth="1"/>
    <col min="4" max="4" width="22.6640625" style="19" bestFit="1" customWidth="1"/>
    <col min="5" max="5" width="40.33203125" style="19" customWidth="1"/>
    <col min="6" max="6" width="13.88671875" style="19" customWidth="1"/>
    <col min="7" max="7" width="15.6640625" style="19" customWidth="1"/>
    <col min="8" max="8" width="13.109375" style="19" customWidth="1"/>
    <col min="9" max="9" width="12.6640625" style="19" customWidth="1"/>
    <col min="10" max="10" width="14.6640625" style="19" customWidth="1"/>
  </cols>
  <sheetData>
    <row r="1" spans="1:10" ht="58.8" customHeight="1" x14ac:dyDescent="0.3">
      <c r="A1" s="59" t="s">
        <v>94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2" customFormat="1" ht="57.6" x14ac:dyDescent="0.3">
      <c r="A2" s="21" t="s">
        <v>45</v>
      </c>
      <c r="B2" s="22" t="s">
        <v>46</v>
      </c>
      <c r="C2" s="44" t="s">
        <v>47</v>
      </c>
      <c r="D2" s="44" t="s">
        <v>48</v>
      </c>
      <c r="E2" s="44" t="s">
        <v>49</v>
      </c>
      <c r="F2" s="44" t="s">
        <v>68</v>
      </c>
      <c r="G2" s="44" t="s">
        <v>50</v>
      </c>
      <c r="H2" s="44" t="s">
        <v>51</v>
      </c>
      <c r="I2" s="44" t="s">
        <v>52</v>
      </c>
      <c r="J2" s="44" t="s">
        <v>69</v>
      </c>
    </row>
    <row r="3" spans="1:10" x14ac:dyDescent="0.3">
      <c r="A3" s="10" t="s">
        <v>91</v>
      </c>
      <c r="B3" s="17" t="s">
        <v>53</v>
      </c>
      <c r="C3" s="19" t="s">
        <v>62</v>
      </c>
      <c r="F3" s="19" t="s">
        <v>27</v>
      </c>
      <c r="J3" s="19" t="s">
        <v>29</v>
      </c>
    </row>
    <row r="4" spans="1:10" x14ac:dyDescent="0.3">
      <c r="A4" t="str">
        <f>A$3</f>
        <v>Willow Residential</v>
      </c>
      <c r="B4" s="17" t="s">
        <v>54</v>
      </c>
      <c r="C4" s="19" t="s">
        <v>62</v>
      </c>
      <c r="F4" s="19" t="s">
        <v>30</v>
      </c>
      <c r="J4" s="19" t="s">
        <v>32</v>
      </c>
    </row>
    <row r="5" spans="1:10" x14ac:dyDescent="0.3">
      <c r="A5" t="str">
        <f t="shared" ref="A5:A11" si="0">A$3</f>
        <v>Willow Residential</v>
      </c>
      <c r="B5" s="17" t="s">
        <v>55</v>
      </c>
      <c r="C5" s="19" t="s">
        <v>62</v>
      </c>
      <c r="F5" s="19" t="s">
        <v>33</v>
      </c>
      <c r="J5" s="19" t="s">
        <v>32</v>
      </c>
    </row>
    <row r="6" spans="1:10" x14ac:dyDescent="0.3">
      <c r="A6" t="str">
        <f>A$3</f>
        <v>Willow Residential</v>
      </c>
      <c r="B6" s="17" t="s">
        <v>56</v>
      </c>
      <c r="C6" s="19" t="s">
        <v>62</v>
      </c>
      <c r="F6" s="19" t="s">
        <v>27</v>
      </c>
      <c r="J6" s="19" t="s">
        <v>29</v>
      </c>
    </row>
    <row r="7" spans="1:10" x14ac:dyDescent="0.3">
      <c r="A7" t="str">
        <f>A$3</f>
        <v>Willow Residential</v>
      </c>
      <c r="B7" s="17" t="s">
        <v>57</v>
      </c>
      <c r="C7" s="19" t="s">
        <v>63</v>
      </c>
      <c r="F7" s="19" t="s">
        <v>75</v>
      </c>
      <c r="J7" s="19" t="s">
        <v>75</v>
      </c>
    </row>
    <row r="8" spans="1:10" x14ac:dyDescent="0.3">
      <c r="A8" t="str">
        <f>A$3</f>
        <v>Willow Residential</v>
      </c>
      <c r="B8" s="17" t="s">
        <v>58</v>
      </c>
      <c r="C8" s="19" t="s">
        <v>62</v>
      </c>
      <c r="F8" s="19" t="s">
        <v>33</v>
      </c>
      <c r="J8" s="19" t="s">
        <v>42</v>
      </c>
    </row>
    <row r="9" spans="1:10" x14ac:dyDescent="0.3">
      <c r="A9" t="str">
        <f t="shared" si="0"/>
        <v>Willow Residential</v>
      </c>
      <c r="B9" s="17" t="s">
        <v>59</v>
      </c>
      <c r="C9" s="19" t="s">
        <v>63</v>
      </c>
      <c r="F9" s="19" t="s">
        <v>75</v>
      </c>
      <c r="J9" s="19" t="s">
        <v>75</v>
      </c>
    </row>
    <row r="10" spans="1:10" x14ac:dyDescent="0.3">
      <c r="A10" t="str">
        <f t="shared" si="0"/>
        <v>Willow Residential</v>
      </c>
      <c r="B10" s="17" t="s">
        <v>60</v>
      </c>
      <c r="C10" s="19" t="s">
        <v>62</v>
      </c>
      <c r="F10" s="19" t="s">
        <v>27</v>
      </c>
      <c r="J10" s="19" t="s">
        <v>29</v>
      </c>
    </row>
    <row r="11" spans="1:10" s="16" customFormat="1" x14ac:dyDescent="0.3">
      <c r="A11" s="16" t="str">
        <f t="shared" si="0"/>
        <v>Willow Residential</v>
      </c>
      <c r="B11" s="18" t="s">
        <v>61</v>
      </c>
      <c r="C11" s="20" t="s">
        <v>63</v>
      </c>
      <c r="D11" s="20"/>
      <c r="E11" s="20"/>
      <c r="F11" s="20" t="s">
        <v>75</v>
      </c>
      <c r="G11" s="20"/>
      <c r="H11" s="20"/>
      <c r="I11" s="20"/>
      <c r="J11" s="20" t="s">
        <v>75</v>
      </c>
    </row>
    <row r="12" spans="1:10" x14ac:dyDescent="0.3">
      <c r="A12" s="10" t="s">
        <v>90</v>
      </c>
      <c r="B12" s="17" t="s">
        <v>53</v>
      </c>
      <c r="C12" s="19" t="s">
        <v>62</v>
      </c>
      <c r="F12" s="19" t="s">
        <v>27</v>
      </c>
      <c r="J12" s="19" t="s">
        <v>29</v>
      </c>
    </row>
    <row r="13" spans="1:10" x14ac:dyDescent="0.3">
      <c r="A13" t="str">
        <f>A$12</f>
        <v>Central Towers</v>
      </c>
      <c r="B13" s="17" t="s">
        <v>54</v>
      </c>
      <c r="C13" s="19" t="s">
        <v>62</v>
      </c>
      <c r="F13" s="19" t="s">
        <v>27</v>
      </c>
      <c r="J13" s="19" t="s">
        <v>29</v>
      </c>
    </row>
    <row r="14" spans="1:10" x14ac:dyDescent="0.3">
      <c r="A14" t="str">
        <f t="shared" ref="A14:A20" si="1">A$12</f>
        <v>Central Towers</v>
      </c>
      <c r="B14" s="17" t="s">
        <v>55</v>
      </c>
      <c r="C14" s="19" t="s">
        <v>62</v>
      </c>
      <c r="F14" s="19" t="s">
        <v>27</v>
      </c>
      <c r="J14" s="19" t="s">
        <v>29</v>
      </c>
    </row>
    <row r="15" spans="1:10" x14ac:dyDescent="0.3">
      <c r="A15" t="str">
        <f t="shared" si="1"/>
        <v>Central Towers</v>
      </c>
      <c r="B15" s="17" t="s">
        <v>56</v>
      </c>
      <c r="C15" s="19" t="s">
        <v>62</v>
      </c>
      <c r="F15" s="19" t="s">
        <v>27</v>
      </c>
      <c r="J15" s="19" t="s">
        <v>29</v>
      </c>
    </row>
    <row r="16" spans="1:10" x14ac:dyDescent="0.3">
      <c r="A16" t="str">
        <f t="shared" si="1"/>
        <v>Central Towers</v>
      </c>
      <c r="B16" s="17" t="s">
        <v>57</v>
      </c>
      <c r="C16" s="19" t="s">
        <v>62</v>
      </c>
      <c r="F16" s="19" t="s">
        <v>27</v>
      </c>
      <c r="J16" s="19" t="s">
        <v>75</v>
      </c>
    </row>
    <row r="17" spans="1:10" x14ac:dyDescent="0.3">
      <c r="A17" t="str">
        <f t="shared" si="1"/>
        <v>Central Towers</v>
      </c>
      <c r="B17" s="17" t="s">
        <v>58</v>
      </c>
      <c r="C17" s="19" t="s">
        <v>63</v>
      </c>
      <c r="F17" s="19" t="s">
        <v>75</v>
      </c>
      <c r="J17" s="19" t="s">
        <v>75</v>
      </c>
    </row>
    <row r="18" spans="1:10" x14ac:dyDescent="0.3">
      <c r="A18" t="str">
        <f t="shared" si="1"/>
        <v>Central Towers</v>
      </c>
      <c r="B18" s="17" t="s">
        <v>59</v>
      </c>
      <c r="C18" s="19" t="s">
        <v>62</v>
      </c>
      <c r="F18" s="19" t="s">
        <v>27</v>
      </c>
      <c r="J18" s="19" t="s">
        <v>32</v>
      </c>
    </row>
    <row r="19" spans="1:10" x14ac:dyDescent="0.3">
      <c r="A19" t="str">
        <f t="shared" si="1"/>
        <v>Central Towers</v>
      </c>
      <c r="B19" s="17" t="s">
        <v>60</v>
      </c>
      <c r="C19" s="19" t="s">
        <v>63</v>
      </c>
      <c r="F19" s="19" t="s">
        <v>75</v>
      </c>
      <c r="J19" s="19" t="s">
        <v>75</v>
      </c>
    </row>
    <row r="20" spans="1:10" s="16" customFormat="1" x14ac:dyDescent="0.3">
      <c r="A20" s="16" t="str">
        <f t="shared" si="1"/>
        <v>Central Towers</v>
      </c>
      <c r="B20" s="18" t="s">
        <v>61</v>
      </c>
      <c r="C20" s="20" t="s">
        <v>63</v>
      </c>
      <c r="D20" s="20"/>
      <c r="E20" s="20"/>
      <c r="F20" s="20" t="s">
        <v>75</v>
      </c>
      <c r="G20" s="20"/>
      <c r="H20" s="20"/>
      <c r="I20" s="20"/>
      <c r="J20" s="20" t="s">
        <v>75</v>
      </c>
    </row>
    <row r="21" spans="1:10" x14ac:dyDescent="0.3">
      <c r="A21" s="10"/>
      <c r="B21" s="17" t="s">
        <v>53</v>
      </c>
    </row>
    <row r="22" spans="1:10" x14ac:dyDescent="0.3">
      <c r="A22" t="str">
        <f>IF(Input!A21="","",Input!A21)</f>
        <v/>
      </c>
      <c r="B22" s="17" t="s">
        <v>54</v>
      </c>
    </row>
    <row r="23" spans="1:10" x14ac:dyDescent="0.3">
      <c r="A23" t="str">
        <f>IF(Input!A22="","",Input!A22)</f>
        <v/>
      </c>
      <c r="B23" s="17" t="s">
        <v>55</v>
      </c>
    </row>
    <row r="24" spans="1:10" x14ac:dyDescent="0.3">
      <c r="A24" t="str">
        <f>IF(Input!A23="","",Input!A23)</f>
        <v/>
      </c>
      <c r="B24" s="17" t="s">
        <v>56</v>
      </c>
    </row>
    <row r="25" spans="1:10" x14ac:dyDescent="0.3">
      <c r="A25" t="str">
        <f>IF(Input!A24="","",Input!A24)</f>
        <v/>
      </c>
      <c r="B25" s="17" t="s">
        <v>57</v>
      </c>
    </row>
    <row r="26" spans="1:10" x14ac:dyDescent="0.3">
      <c r="A26" t="str">
        <f>IF(Input!A25="","",Input!A25)</f>
        <v/>
      </c>
      <c r="B26" s="17" t="s">
        <v>58</v>
      </c>
    </row>
    <row r="27" spans="1:10" x14ac:dyDescent="0.3">
      <c r="A27" t="str">
        <f>IF(Input!A26="","",Input!A26)</f>
        <v/>
      </c>
      <c r="B27" s="17" t="s">
        <v>59</v>
      </c>
    </row>
    <row r="28" spans="1:10" x14ac:dyDescent="0.3">
      <c r="A28" t="str">
        <f>IF(Input!A27="","",Input!A27)</f>
        <v/>
      </c>
      <c r="B28" s="17" t="s">
        <v>60</v>
      </c>
    </row>
    <row r="29" spans="1:10" s="16" customFormat="1" x14ac:dyDescent="0.3">
      <c r="A29" s="16" t="str">
        <f>IF(Input!A28="","",Input!A28)</f>
        <v/>
      </c>
      <c r="B29" s="18" t="s">
        <v>61</v>
      </c>
      <c r="C29" s="20"/>
      <c r="D29" s="20"/>
      <c r="E29" s="20"/>
      <c r="F29" s="20"/>
      <c r="G29" s="20"/>
      <c r="H29" s="20"/>
      <c r="I29" s="20"/>
      <c r="J29" s="20"/>
    </row>
    <row r="30" spans="1:10" x14ac:dyDescent="0.3">
      <c r="A30" s="10"/>
      <c r="B30" s="17" t="s">
        <v>53</v>
      </c>
    </row>
    <row r="31" spans="1:10" x14ac:dyDescent="0.3">
      <c r="A31" t="str">
        <f>IF(Input!A30="","",Input!A30)</f>
        <v/>
      </c>
      <c r="B31" s="17" t="s">
        <v>54</v>
      </c>
    </row>
    <row r="32" spans="1:10" x14ac:dyDescent="0.3">
      <c r="A32" t="str">
        <f>IF(Input!A31="","",Input!A31)</f>
        <v/>
      </c>
      <c r="B32" s="17" t="s">
        <v>55</v>
      </c>
    </row>
    <row r="33" spans="1:10" x14ac:dyDescent="0.3">
      <c r="A33" t="str">
        <f>IF(Input!A32="","",Input!A32)</f>
        <v/>
      </c>
      <c r="B33" s="17" t="s">
        <v>56</v>
      </c>
    </row>
    <row r="34" spans="1:10" x14ac:dyDescent="0.3">
      <c r="A34" t="str">
        <f>IF(Input!A33="","",Input!A33)</f>
        <v/>
      </c>
      <c r="B34" s="17" t="s">
        <v>57</v>
      </c>
    </row>
    <row r="35" spans="1:10" x14ac:dyDescent="0.3">
      <c r="A35" t="str">
        <f>IF(Input!A34="","",Input!A34)</f>
        <v/>
      </c>
      <c r="B35" s="17" t="s">
        <v>58</v>
      </c>
    </row>
    <row r="36" spans="1:10" x14ac:dyDescent="0.3">
      <c r="A36" t="str">
        <f>IF(Input!A35="","",Input!A35)</f>
        <v/>
      </c>
      <c r="B36" s="17" t="s">
        <v>59</v>
      </c>
    </row>
    <row r="37" spans="1:10" x14ac:dyDescent="0.3">
      <c r="A37" t="str">
        <f>IF(Input!A36="","",Input!A36)</f>
        <v/>
      </c>
      <c r="B37" s="17" t="s">
        <v>60</v>
      </c>
    </row>
    <row r="38" spans="1:10" s="16" customFormat="1" x14ac:dyDescent="0.3">
      <c r="A38" s="23" t="str">
        <f>IF(Input!A37="","",Input!A37)</f>
        <v/>
      </c>
      <c r="B38" s="18" t="s">
        <v>61</v>
      </c>
      <c r="C38" s="20"/>
      <c r="D38" s="20"/>
      <c r="E38" s="20"/>
      <c r="F38" s="20"/>
      <c r="G38" s="20"/>
      <c r="H38" s="20"/>
      <c r="I38" s="20"/>
      <c r="J38" s="20"/>
    </row>
    <row r="39" spans="1:10" x14ac:dyDescent="0.3">
      <c r="A39" s="10"/>
      <c r="B39" s="17" t="s">
        <v>53</v>
      </c>
    </row>
    <row r="40" spans="1:10" x14ac:dyDescent="0.3">
      <c r="A40" t="str">
        <f>IF(Input!A39="","",Input!A39)</f>
        <v/>
      </c>
      <c r="B40" s="17" t="s">
        <v>54</v>
      </c>
    </row>
    <row r="41" spans="1:10" x14ac:dyDescent="0.3">
      <c r="A41" t="str">
        <f>IF(Input!A40="","",Input!A40)</f>
        <v/>
      </c>
      <c r="B41" s="17" t="s">
        <v>55</v>
      </c>
    </row>
    <row r="42" spans="1:10" x14ac:dyDescent="0.3">
      <c r="A42" t="str">
        <f>IF(Input!A41="","",Input!A41)</f>
        <v/>
      </c>
      <c r="B42" s="17" t="s">
        <v>56</v>
      </c>
    </row>
    <row r="43" spans="1:10" x14ac:dyDescent="0.3">
      <c r="A43" t="str">
        <f>IF(Input!A42="","",Input!A42)</f>
        <v/>
      </c>
      <c r="B43" s="17" t="s">
        <v>57</v>
      </c>
    </row>
    <row r="44" spans="1:10" x14ac:dyDescent="0.3">
      <c r="A44" t="str">
        <f>IF(Input!A43="","",Input!A43)</f>
        <v/>
      </c>
      <c r="B44" s="17" t="s">
        <v>58</v>
      </c>
    </row>
    <row r="45" spans="1:10" x14ac:dyDescent="0.3">
      <c r="A45" t="str">
        <f>IF(Input!A44="","",Input!A44)</f>
        <v/>
      </c>
      <c r="B45" s="17" t="s">
        <v>59</v>
      </c>
    </row>
    <row r="46" spans="1:10" x14ac:dyDescent="0.3">
      <c r="A46" t="str">
        <f>IF(Input!A45="","",Input!A45)</f>
        <v/>
      </c>
      <c r="B46" s="17" t="s">
        <v>60</v>
      </c>
    </row>
    <row r="47" spans="1:10" s="16" customFormat="1" x14ac:dyDescent="0.3">
      <c r="A47" s="23" t="str">
        <f>IF(Input!A46="","",Input!A46)</f>
        <v/>
      </c>
      <c r="B47" s="18" t="s">
        <v>61</v>
      </c>
      <c r="C47" s="20"/>
      <c r="D47" s="20"/>
      <c r="E47" s="20"/>
      <c r="F47" s="20"/>
      <c r="G47" s="20"/>
      <c r="H47" s="20"/>
      <c r="I47" s="20"/>
      <c r="J47" s="20"/>
    </row>
  </sheetData>
  <sheetProtection algorithmName="SHA-512" hashValue="o6M2c8mNdlPqBOEHHhR0ZgNYjCj+fwT2CGhPw68+nIb0WsoiyK7UMw6+AcZnN7mBSFtp7ooeMe/F/B+HqOMhnQ==" saltValue="LBkQRi2vHbm4nNtLPuIg2g==" spinCount="100000" sheet="1" objects="1" scenarios="1" selectLockedCells="1"/>
  <protectedRanges>
    <protectedRange algorithmName="SHA-512" hashValue="OPSgf6+VdwbtBy4iGD38FXBQt/rGaoAnno+99EnNVrmny1v/nhjOMzRQyUdSuJltk92hq9LFthMq4t1UGtuUjA==" saltValue="gnatwOti4SzKd5EVRdod9w==" spinCount="100000" sqref="A3 A12 A21 A30 A39" name="building names"/>
  </protectedRanges>
  <mergeCells count="1">
    <mergeCell ref="A1:J1"/>
  </mergeCells>
  <phoneticPr fontId="6" type="noConversion"/>
  <conditionalFormatting sqref="C3:C47">
    <cfRule type="cellIs" dxfId="8" priority="1" operator="equal">
      <formula>"Yes"</formula>
    </cfRule>
  </conditionalFormatting>
  <conditionalFormatting sqref="F3:F29">
    <cfRule type="expression" dxfId="7" priority="4">
      <formula>EXACT(F3,"Compliant")</formula>
    </cfRule>
    <cfRule type="expression" dxfId="6" priority="5">
      <formula>EXACT(F3,"Partial")</formula>
    </cfRule>
    <cfRule type="expression" dxfId="5" priority="6">
      <formula>EXACT(F3,"Gap")</formula>
    </cfRule>
  </conditionalFormatting>
  <conditionalFormatting sqref="J3:J29">
    <cfRule type="expression" dxfId="4" priority="7">
      <formula>EXACT($J3,"High")</formula>
    </cfRule>
    <cfRule type="expression" dxfId="3" priority="8">
      <formula>EXACT($J3,"Medium")</formula>
    </cfRule>
    <cfRule type="expression" dxfId="2" priority="9">
      <formula>EXACT($J3,"Low")</formula>
    </cfRule>
  </conditionalFormatting>
  <dataValidations count="3">
    <dataValidation type="list" allowBlank="1" showInputMessage="1" showErrorMessage="1" errorTitle="Invalid Entry" error="Choose Yes or No from the list." sqref="C3:C29" xr:uid="{00000000-0002-0000-0100-000000000000}">
      <formula1>"Yes,No"</formula1>
    </dataValidation>
    <dataValidation type="list" allowBlank="1" showInputMessage="1" showErrorMessage="1" errorTitle="Invalid Status" error="Choose Compliant, Partial, or Gap from the list." sqref="F3:F47" xr:uid="{00000000-0002-0000-0100-000001000000}">
      <formula1>"Compliant,Partial,Gap,Inapplicable"</formula1>
    </dataValidation>
    <dataValidation type="list" allowBlank="1" showInputMessage="1" showErrorMessage="1" errorTitle="Invalid Risk" error="Choose High, Medium, or Low." sqref="J3:J47" xr:uid="{00000000-0002-0000-0100-000002000000}">
      <formula1>"High,Medium,Low,Inapplicable"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workbookViewId="0">
      <pane ySplit="1" topLeftCell="A2" activePane="bottomLeft" state="frozen"/>
      <selection pane="bottomLeft" activeCell="C4" sqref="C4"/>
    </sheetView>
  </sheetViews>
  <sheetFormatPr defaultRowHeight="14.4" x14ac:dyDescent="0.3"/>
  <cols>
    <col min="1" max="1" width="20.33203125" bestFit="1" customWidth="1"/>
    <col min="2" max="2" width="9.6640625" bestFit="1" customWidth="1"/>
    <col min="5" max="5" width="14.21875" bestFit="1" customWidth="1"/>
    <col min="6" max="6" width="19.33203125" bestFit="1" customWidth="1"/>
    <col min="7" max="7" width="19.33203125" customWidth="1"/>
    <col min="8" max="8" width="10.44140625" style="29" customWidth="1"/>
    <col min="9" max="10" width="10.33203125" style="29" customWidth="1"/>
    <col min="11" max="11" width="20.44140625" style="25" customWidth="1"/>
  </cols>
  <sheetData>
    <row r="1" spans="1:11" ht="58.8" customHeight="1" x14ac:dyDescent="0.3">
      <c r="A1" s="58" t="s">
        <v>93</v>
      </c>
      <c r="B1" s="58"/>
      <c r="C1" s="58"/>
      <c r="D1" s="58"/>
      <c r="E1" s="58"/>
      <c r="F1" s="58"/>
      <c r="G1" s="58"/>
      <c r="H1" s="58"/>
      <c r="I1" s="58"/>
      <c r="J1" s="58"/>
      <c r="K1"/>
    </row>
    <row r="2" spans="1:11" ht="15.6" x14ac:dyDescent="0.3">
      <c r="A2" s="56" t="s">
        <v>82</v>
      </c>
      <c r="B2" s="56"/>
      <c r="C2" s="56"/>
      <c r="D2" s="56"/>
      <c r="E2" s="56"/>
      <c r="F2" s="56"/>
      <c r="H2" s="56" t="s">
        <v>83</v>
      </c>
      <c r="I2" s="56"/>
      <c r="J2" s="56"/>
    </row>
    <row r="3" spans="1:11" s="16" customFormat="1" x14ac:dyDescent="0.3">
      <c r="A3" s="36" t="s">
        <v>45</v>
      </c>
      <c r="B3" s="38" t="s">
        <v>27</v>
      </c>
      <c r="C3" s="38" t="s">
        <v>30</v>
      </c>
      <c r="D3" s="38" t="s">
        <v>33</v>
      </c>
      <c r="E3" s="38" t="s">
        <v>74</v>
      </c>
      <c r="F3" s="38" t="s">
        <v>81</v>
      </c>
      <c r="G3" s="24"/>
      <c r="H3" s="37" t="s">
        <v>29</v>
      </c>
      <c r="I3" s="37" t="s">
        <v>32</v>
      </c>
      <c r="J3" s="37" t="s">
        <v>42</v>
      </c>
      <c r="K3" s="26"/>
    </row>
    <row r="4" spans="1:11" ht="21.6" customHeight="1" x14ac:dyDescent="0.3">
      <c r="A4" s="11" t="str">
        <f>Input!A3</f>
        <v>Willow Residential</v>
      </c>
      <c r="B4" s="5">
        <f>COUNTIFS(Input!A:A,A4,Input!F:F,"Compliant")</f>
        <v>3</v>
      </c>
      <c r="C4" s="5">
        <f>COUNTIFS(Input!A:A,A4,Input!F:F,"Partial")</f>
        <v>1</v>
      </c>
      <c r="D4" s="5">
        <f>COUNTIFS(Input!A:A,A4,Input!F:F,"Gap")</f>
        <v>2</v>
      </c>
      <c r="E4" s="5">
        <f>COUNTIFS(Input!A:A,A4,Input!C:C,"Yes")</f>
        <v>6</v>
      </c>
      <c r="F4" s="39">
        <f>IF(AND(B4=0,C4=0,D4=0)," ",B4/E4)</f>
        <v>0.5</v>
      </c>
      <c r="G4" s="15" t="str">
        <f>IF(SUM(B4:D4)&gt;E4,"check if compliance status specified for inapplicable regs","")</f>
        <v/>
      </c>
      <c r="H4" s="5">
        <f>COUNTIFS(Input!A:A,A4,Input!J:J,"Low")</f>
        <v>3</v>
      </c>
      <c r="I4" s="5">
        <f>COUNTIFS(Input!A:A,A4,Input!J:J,"Medium")</f>
        <v>2</v>
      </c>
      <c r="J4" s="5">
        <f>COUNTIFS(Input!A:A,A4,Input!J:J,"High")</f>
        <v>1</v>
      </c>
      <c r="K4" s="27" t="str">
        <f>IF(SUM(H4:J4)&gt;E4,"check if compliance risk specified for inapplicable regs","")</f>
        <v/>
      </c>
    </row>
    <row r="5" spans="1:11" ht="21.6" customHeight="1" x14ac:dyDescent="0.3">
      <c r="A5" s="11" t="str">
        <f>Input!A12</f>
        <v>Central Towers</v>
      </c>
      <c r="B5" s="5">
        <f>COUNTIFS(Input!A:A,A5,Input!F:F,"Compliant")</f>
        <v>6</v>
      </c>
      <c r="C5" s="5">
        <f>COUNTIFS(Input!A:A,A5,Input!F:F,"Partial")</f>
        <v>0</v>
      </c>
      <c r="D5" s="5">
        <f>COUNTIFS(Input!A:A,A5,Input!F:F,"Gap")</f>
        <v>0</v>
      </c>
      <c r="E5" s="5">
        <f>COUNTIFS(Input!A:A,A5,Input!C:C,"Yes")</f>
        <v>6</v>
      </c>
      <c r="F5" s="39">
        <f t="shared" ref="F5:F8" si="0">IF(AND(B5=0,C5=0,D5=0)," ",B5/E5)</f>
        <v>1</v>
      </c>
      <c r="G5" s="15" t="str">
        <f t="shared" ref="G5:G8" si="1">IF((SUM(B5:D5)&gt;E5),"check if compliance status specified for inapplicable regs"," ")</f>
        <v xml:space="preserve"> </v>
      </c>
      <c r="H5" s="5">
        <f>COUNTIFS(Input!A:A,A5,Input!J:J,"Low")</f>
        <v>4</v>
      </c>
      <c r="I5" s="5">
        <f>COUNTIFS(Input!A:A,A5,Input!J:J,"Medium")</f>
        <v>1</v>
      </c>
      <c r="J5" s="5">
        <f>COUNTIFS(Input!A:A,A5,Input!J:J,"High")</f>
        <v>0</v>
      </c>
      <c r="K5" s="27" t="str">
        <f t="shared" ref="K5:K8" si="2">IF(SUM(H5:J5)&gt;E5,"check if compliance risk specified for inapplicable regs","")</f>
        <v/>
      </c>
    </row>
    <row r="6" spans="1:11" ht="21.6" customHeight="1" x14ac:dyDescent="0.3">
      <c r="A6" s="11" t="str">
        <f>IF(Input!A21="","",Input!A21)</f>
        <v/>
      </c>
      <c r="B6" s="5">
        <f>COUNTIFS(Input!A:A,A6,Input!F:F,"Compliant")</f>
        <v>0</v>
      </c>
      <c r="C6" s="5">
        <f>COUNTIFS(Input!A:A,A6,Input!F:F,"Partial")</f>
        <v>0</v>
      </c>
      <c r="D6" s="5">
        <f>COUNTIFS(Input!A:A,A6,Input!F:F,"Gap")</f>
        <v>0</v>
      </c>
      <c r="E6" s="5">
        <f>COUNTIFS(Input!A:A,A6,Input!C:C,"Yes")</f>
        <v>0</v>
      </c>
      <c r="F6" s="39" t="str">
        <f t="shared" si="0"/>
        <v xml:space="preserve"> </v>
      </c>
      <c r="G6" s="15" t="str">
        <f t="shared" si="1"/>
        <v xml:space="preserve"> </v>
      </c>
      <c r="H6" s="5">
        <f>COUNTIFS(Input!A:A,A6,Input!J:J,"Low")</f>
        <v>0</v>
      </c>
      <c r="I6" s="5">
        <f>COUNTIFS(Input!A:A,A6,Input!J:J,"Medium")</f>
        <v>0</v>
      </c>
      <c r="J6" s="5">
        <f>COUNTIFS(Input!A:A,A6,Input!J:J,"High")</f>
        <v>0</v>
      </c>
      <c r="K6" s="27" t="str">
        <f t="shared" si="2"/>
        <v/>
      </c>
    </row>
    <row r="7" spans="1:11" ht="21.6" customHeight="1" x14ac:dyDescent="0.3">
      <c r="A7" s="11" t="str">
        <f>IF(Input!A30="","",Input!A30)</f>
        <v/>
      </c>
      <c r="B7" s="5">
        <f>COUNTIFS(Input!A:A,A7,Input!F:F,"Compliant")</f>
        <v>0</v>
      </c>
      <c r="C7" s="5">
        <f>COUNTIFS(Input!A:A,A7,Input!F:F,"Partial")</f>
        <v>0</v>
      </c>
      <c r="D7" s="5">
        <f>COUNTIFS(Input!A:A,A7,Input!F:F,"Gap")</f>
        <v>0</v>
      </c>
      <c r="E7" s="5">
        <f>COUNTIFS(Input!A:A,A7,Input!C:C,"Yes")</f>
        <v>0</v>
      </c>
      <c r="F7" s="39" t="str">
        <f t="shared" si="0"/>
        <v xml:space="preserve"> </v>
      </c>
      <c r="G7" s="15" t="str">
        <f t="shared" si="1"/>
        <v xml:space="preserve"> </v>
      </c>
      <c r="H7" s="5">
        <f>COUNTIFS(Input!A:A,A7,Input!J:J,"Low")</f>
        <v>0</v>
      </c>
      <c r="I7" s="5">
        <f>COUNTIFS(Input!A:A,A7,Input!J:J,"Medium")</f>
        <v>0</v>
      </c>
      <c r="J7" s="5">
        <f>COUNTIFS(Input!A:A,A7,Input!J:J,"High")</f>
        <v>0</v>
      </c>
      <c r="K7" s="27" t="str">
        <f t="shared" si="2"/>
        <v/>
      </c>
    </row>
    <row r="8" spans="1:11" ht="21.6" customHeight="1" x14ac:dyDescent="0.3">
      <c r="A8" s="11" t="str">
        <f>IF(Input!A39="","",Input!A39)</f>
        <v/>
      </c>
      <c r="B8" s="5">
        <f>COUNTIFS(Input!A:A,A8,Input!F:F,"Compliant")</f>
        <v>0</v>
      </c>
      <c r="C8" s="5">
        <f>COUNTIFS(Input!A:A,A8,Input!F:F,"Partial")</f>
        <v>0</v>
      </c>
      <c r="D8" s="5">
        <f>COUNTIFS(Input!A:A,A8,Input!F:F,"Gap")</f>
        <v>0</v>
      </c>
      <c r="E8" s="5">
        <f>COUNTIFS(Input!A:A,A8,Input!C:C,"Yes")</f>
        <v>0</v>
      </c>
      <c r="F8" s="39" t="str">
        <f t="shared" si="0"/>
        <v xml:space="preserve"> </v>
      </c>
      <c r="G8" s="15" t="str">
        <f t="shared" si="1"/>
        <v xml:space="preserve"> </v>
      </c>
      <c r="H8" s="5">
        <f>COUNTIFS(Input!A:A,A8,Input!J:J,"Low")</f>
        <v>0</v>
      </c>
      <c r="I8" s="5">
        <f>COUNTIFS(Input!A:A,A8,Input!J:J,"Medium")</f>
        <v>0</v>
      </c>
      <c r="J8" s="5">
        <f>COUNTIFS(Input!A:A,A8,Input!J:J,"High")</f>
        <v>0</v>
      </c>
      <c r="K8" s="27" t="str">
        <f t="shared" si="2"/>
        <v/>
      </c>
    </row>
    <row r="13" spans="1:11" x14ac:dyDescent="0.3">
      <c r="G13" s="13"/>
    </row>
    <row r="14" spans="1:11" ht="29.4" customHeight="1" x14ac:dyDescent="0.3">
      <c r="G14" s="14"/>
    </row>
    <row r="15" spans="1:11" x14ac:dyDescent="0.3">
      <c r="G15" s="14"/>
    </row>
    <row r="16" spans="1:11" x14ac:dyDescent="0.3">
      <c r="G16" s="14"/>
    </row>
  </sheetData>
  <sheetProtection algorithmName="SHA-512" hashValue="ifxTf0Vte1X0EnCj425A5Du3yusswxFF6KWBE1X8iPMChKadx3InT6QUg5bQT2XZsAuSJHCY5bSpqX9BnMaqCQ==" saltValue="v7QPXVsPRa0GMhrJvSLrBw==" spinCount="100000" sheet="1" objects="1" scenarios="1"/>
  <mergeCells count="3">
    <mergeCell ref="A2:F2"/>
    <mergeCell ref="H2:J2"/>
    <mergeCell ref="A1:J1"/>
  </mergeCells>
  <conditionalFormatting sqref="F4:F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Blanks" dxfId="1" priority="7">
      <formula>LEN(TRIM(F4))=0</formula>
    </cfRule>
  </conditionalFormatting>
  <conditionalFormatting sqref="J4:J8">
    <cfRule type="cellIs" dxfId="0" priority="1" operator="greaterThan">
      <formula>0</formula>
    </cfRule>
  </conditionalFormatting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"/>
  <sheetViews>
    <sheetView tabSelected="1" workbookViewId="0">
      <pane ySplit="1" topLeftCell="A2" activePane="bottomLeft" state="frozen"/>
      <selection pane="bottomLeft" activeCell="U5" sqref="U5"/>
    </sheetView>
  </sheetViews>
  <sheetFormatPr defaultRowHeight="14.4" x14ac:dyDescent="0.3"/>
  <cols>
    <col min="1" max="2" width="8.88671875" customWidth="1"/>
  </cols>
  <sheetData>
    <row r="1" spans="1:14" ht="58.8" customHeight="1" x14ac:dyDescent="0.3">
      <c r="A1" s="58" t="s">
        <v>92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</sheetData>
  <sheetProtection algorithmName="SHA-512" hashValue="u2jy9KwTIEcCDGRtEbMKgRWwnWeMegmR53Sg3ySxPJL0Eh9d1Kp1gpqzGo3XntkL6K7R/+qEXJgTRCGbCVauoA==" saltValue="kmO/DJNSB9pfWz/XdfM8Ug==" spinCount="100000" sheet="1" objects="1" scenarios="1"/>
  <mergeCells count="1">
    <mergeCell ref="A1:N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Definitions</vt:lpstr>
      <vt:lpstr>Input</vt:lpstr>
      <vt:lpstr>Summary</vt:lpstr>
      <vt:lpstr>Compliance Dashboard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Nigel Rodliffe</cp:lastModifiedBy>
  <cp:lastPrinted>2026-01-08T14:09:21Z</cp:lastPrinted>
  <dcterms:created xsi:type="dcterms:W3CDTF">2025-10-23T11:10:02Z</dcterms:created>
  <dcterms:modified xsi:type="dcterms:W3CDTF">2026-01-08T14:45:15Z</dcterms:modified>
</cp:coreProperties>
</file>